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2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<sst xmlns="http://schemas.openxmlformats.org/spreadsheetml/2006/main" count="546" uniqueCount="375">
  <si>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</si>
  <si>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</si>
  <si>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</si>
  <si>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</si>
  <si>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</si>
  <si>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</si>
  <si>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</si>
  <si>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</si>
  <si>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</si>
  <si>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</si>
  <si>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</si>
  <si>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</si>
  <si>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</si>
  <si>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</si>
  <si>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</si>
  <si>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</si>
  <si>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</si>
  <si>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</si>
  <si>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</si>
  <si>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</si>
  <si>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</si>
  <si>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</si>
  <si>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</si>
  <si>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</si>
  <si>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</si>
  <si>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</si>
  <si>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</si>
  <si>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</si>
  <si>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</si>
  <si>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</si>
  <si>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</si>
  <si>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</si>
  <si>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</si>
  <si>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</si>
  <si>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</si>
  <si>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</si>
  <si>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</si>
  <si>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</si>
  <si>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</si>
  <si>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</si>
  <si>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</si>
  <si>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</si>
  <si>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</si>
  <si>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</si>
  <si>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</si>
  <si>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</si>
  <si>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</si>
  <si>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</si>
  <si>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</si>
  <si>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</si>
  <si>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</si>
  <si>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</si>
  <si>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</si>
  <si>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</si>
  <si>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</si>
  <si>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</si>
  <si>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</si>
  <si>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</si>
  <si>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</si>
  <si>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</si>
  <si>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</si>
  <si>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</si>
  <si>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</si>
  <si>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</si>
  <si>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</si>
  <si>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</si>
  <si>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</si>
  <si>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</si>
  <si>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</si>
  <si>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</si>
  <si>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</si>
  <si>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</si>
  <si>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</si>
  <si>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</si>
  <si>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</si>
  <si>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</si>
  <si>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</si>
  <si>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</si>
  <si>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</si>
  <si>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</si>
  <si>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</si>
  <si>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</si>
  <si>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</si>
  <si>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</si>
  <si>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</si>
  <si>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</si>
  <si>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</si>
  <si>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</si>
  <si>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</si>
  <si>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</si>
  <si>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</si>
  <si>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</si>
  <si>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</si>
  <si>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</si>
  <si>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</si>
  <si>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</si>
  <si>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</si>
  <si>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</si>
  <si>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</si>
  <si>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</si>
  <si>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</si>
  <si>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</si>
  <si>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</si>
  <si>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</si>
  <si>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</si>
  <si>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</si>
  <si>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</si>
  <si>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</si>
  <si>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</si>
  <si>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</si>
  <si>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</si>
  <si>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</si>
  <si>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</si>
  <si>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</si>
  <si>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</si>
  <si>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</si>
  <si>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</si>
  <si>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</si>
  <si>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</si>
  <si>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</si>
  <si>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</si>
  <si>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</si>
  <si>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</si>
  <si>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</si>
  <si>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</si>
  <si>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</si>
  <si>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</si>
  <si>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</si>
  <si>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</si>
  <si>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</si>
  <si>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</si>
  <si>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</si>
  <si>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</si>
  <si>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</si>
  <si>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</si>
  <si>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</si>
  <si>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</si>
  <si>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</si>
  <si>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</si>
  <si>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</si>
  <si>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</si>
  <si>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</si>
  <si>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</si>
  <si>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</si>
  <si>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</si>
  <si>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</si>
  <si>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</si>
  <si>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</si>
  <si>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</si>
  <si>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</si>
  <si>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</si>
  <si>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</si>
  <si>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</si>
  <si>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</si>
  <si>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</si>
  <si>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</si>
  <si>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</si>
  <si>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</si>
  <si>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</si>
  <si>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</si>
  <si>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</si>
  <si>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</si>
  <si>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</si>
  <si>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</si>
  <si>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</si>
  <si>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</si>
  <si>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</si>
  <si>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</si>
  <si>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</si>
  <si>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</si>
  <si>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</si>
  <si>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</si>
  <si>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</si>
  <si>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</si>
  <si>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</si>
  <si>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</si>
  <si>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</si>
  <si>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</si>
  <si>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</si>
  <si>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</si>
  <si>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</si>
  <si>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</si>
  <si>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</si>
  <si>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</si>
  <si>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</si>
  <si>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</si>
  <si>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</si>
  <si>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</si>
  <si>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</si>
  <si>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</si>
  <si>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</si>
  <si>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</si>
  <si>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</si>
  <si>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</si>
  <si>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</si>
  <si>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</si>
  <si>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</si>
  <si>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</si>
  <si>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</si>
  <si>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</si>
  <si>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</si>
  <si>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</si>
  <si>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</si>
  <si>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</si>
  <si>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</si>
  <si>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</si>
  <si>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</si>
  <si>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</si>
  <si>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</si>
  <si>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</si>
  <si>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</si>
  <si>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</si>
  <si>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</si>
  <si>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</si>
  <si>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</si>
  <si>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</si>
  <si>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</si>
  <si>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</si>
  <si>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</si>
  <si>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</si>
  <si>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</si>
  <si>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</si>
  <si>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</si>
  <si>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</si>
  <si>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</si>
  <si>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</si>
  <si>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</si>
  <si>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</si>
  <si>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</si>
  <si>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</si>
  <si>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</si>
  <si>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</si>
  <si>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</si>
  <si>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</si>
  <si>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</si>
  <si>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</si>
  <si>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</si>
  <si>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</si>
  <si>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</si>
  <si>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</si>
  <si>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</si>
  <si>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</si>
  <si>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</si>
  <si>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</si>
  <si>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</si>
  <si>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</si>
  <si>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</si>
  <si>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</si>
  <si>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</si>
  <si>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</si>
  <si>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</si>
  <si>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</si>
  <si>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</si>
  <si>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</si>
  <si>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</si>
  <si>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</si>
  <si>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</si>
  <si>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</si>
  <si>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</si>
  <si>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</si>
  <si>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</si>
  <si>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</si>
  <si>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</si>
  <si>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</si>
  <si>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</si>
  <si>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</si>
  <si>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</si>
  <si>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</si>
  <si>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</si>
  <si>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</si>
  <si>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</si>
  <si>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</si>
  <si>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</si>
  <si>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</si>
  <si>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</si>
  <si>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</si>
  <si>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</si>
  <si>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</si>
  <si>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</si>
  <si>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</si>
  <si>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</si>
  <si>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</si>
  <si>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</si>
  <si>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</si>
  <si>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</si>
  <si>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</si>
  <si>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</si>
  <si>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</si>
  <si>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</si>
  <si>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</si>
  <si>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</si>
  <si>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</si>
  <si>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</si>
  <si>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</si>
  <si>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</si>
  <si>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</si>
  <si>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</si>
  <si>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</si>
  <si>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</si>
  <si>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</si>
  <si>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</si>
  <si>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</si>
  <si>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</si>
  <si>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</si>
  <si>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</si>
  <si>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</si>
  <si>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</si>
  <si>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</si>
  <si>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</si>
  <si>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</si>
  <si>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</si>
  <si>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</si>
  <si>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</si>
  <si>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</si>
  <si>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</si>
  <si>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</si>
  <si>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</si>
  <si>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</si>
  <si>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</si>
  <si>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</si>
  <si>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</si>
  <si>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</si>
  <si>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</si>
  <si>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</si>
  <si>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</si>
  <si>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</si>
  <si>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</si>
  <si>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</si>
  <si>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</si>
  <si>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</si>
  <si>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</si>
  <si>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</si>
  <si>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</si>
  <si>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</si>
  <si>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</si>
  <si>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</si>
  <si>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</si>
  <si>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</si>
  <si>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</si>
  <si>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</si>
  <si>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</si>
  <si>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</si>
  <si>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</si>
  <si>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</si>
  <si>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</si>
  <si>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</si>
  <si>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</si>
  <si>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</si>
  <si>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</si>
  <si>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</si>
  <si>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</si>
  <si>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</si>
  <si>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</si>
  <si>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</si>
  <si>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</si>
  <si>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</si>
  <si>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</si>
  <si>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</si>
  <si>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</si>
  <si>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</si>
  <si>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</si>
  <si>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</si>
  <si>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</si>
  <si>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</si>
  <si>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</si>
  <si>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</si>
  <si>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</si>
  <si>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</si>
  <si>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</si>
  <si>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</si>
  <si>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</si>
  <si>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</si>
  <si>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</si>
  <si>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k.evtimova@ombudsman.bg</t>
  </si>
  <si>
    <t>ОМБУДСМАН НА РЕПУБЛИКА БЪЛГАРИЯ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</si>
</sst>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8" applyFont="1" applyFill="1" applyAlignment="1" applyProtection="1">
      <alignment horizontal="right"/>
      <protection/>
    </xf>
    <xf numFmtId="0" fontId="151" fillId="26" borderId="0" xfId="38" applyFont="1" applyFill="1" applyBorder="1" applyAlignment="1" applyProtection="1">
      <alignment horizontal="center"/>
      <protection/>
    </xf>
    <xf numFmtId="174" fontId="152" fillId="26" borderId="0" xfId="40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2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1" fillId="33" borderId="0" xfId="38" applyFont="1" applyFill="1" applyAlignment="1" applyProtection="1">
      <alignment horizontal="right"/>
      <protection/>
    </xf>
    <xf numFmtId="0" fontId="22" fillId="37" borderId="0" xfId="33" applyFont="1" applyFill="1" applyProtection="1">
      <alignment/>
      <protection/>
    </xf>
    <xf numFmtId="0" fontId="23" fillId="37" borderId="0" xfId="33" applyFont="1" applyFill="1" applyBorder="1" applyAlignment="1">
      <alignment vertical="center"/>
      <protection/>
    </xf>
    <xf numFmtId="0" fontId="22" fillId="37" borderId="0" xfId="33" applyFont="1" applyFill="1" applyBorder="1" applyAlignment="1">
      <alignment vertical="center"/>
      <protection/>
    </xf>
    <xf numFmtId="0" fontId="22" fillId="37" borderId="0" xfId="33" applyFont="1" applyFill="1" applyBorder="1" applyAlignment="1" applyProtection="1">
      <alignment vertical="center"/>
      <protection/>
    </xf>
    <xf numFmtId="0" fontId="23" fillId="37" borderId="0" xfId="33" applyFont="1" applyFill="1" applyBorder="1" applyAlignment="1">
      <alignment horizontal="center" vertical="center"/>
      <protection/>
    </xf>
    <xf numFmtId="4" fontId="22" fillId="37" borderId="0" xfId="33" applyNumberFormat="1" applyFont="1" applyFill="1" applyAlignment="1" applyProtection="1">
      <alignment vertical="center"/>
      <protection/>
    </xf>
    <xf numFmtId="4" fontId="22" fillId="0" borderId="0" xfId="33" applyNumberFormat="1" applyFont="1" applyFill="1" applyAlignment="1" applyProtection="1">
      <alignment vertical="center"/>
      <protection/>
    </xf>
    <xf numFmtId="0" fontId="22" fillId="0" borderId="0" xfId="33" applyFont="1" applyFill="1" applyBorder="1" applyAlignment="1" applyProtection="1">
      <alignment vertical="center"/>
      <protection/>
    </xf>
    <xf numFmtId="0" fontId="22" fillId="0" borderId="0" xfId="33" applyFont="1" applyFill="1" applyProtection="1">
      <alignment/>
      <protection/>
    </xf>
    <xf numFmtId="0" fontId="23" fillId="0" borderId="0" xfId="33" applyFont="1" applyFill="1" applyBorder="1" applyAlignment="1" applyProtection="1">
      <alignment horizontal="center" vertical="center"/>
      <protection/>
    </xf>
    <xf numFmtId="0" fontId="22" fillId="37" borderId="0" xfId="33" applyFont="1" applyFill="1">
      <alignment/>
      <protection/>
    </xf>
    <xf numFmtId="0" fontId="22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1" fillId="38" borderId="12" xfId="33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175" fontId="21" fillId="38" borderId="0" xfId="33" applyNumberFormat="1" applyFont="1" applyFill="1" applyBorder="1" applyAlignment="1">
      <alignment horizontal="right"/>
      <protection/>
    </xf>
    <xf numFmtId="0" fontId="24" fillId="38" borderId="0" xfId="33" applyFont="1" applyFill="1" applyBorder="1">
      <alignment/>
      <protection/>
    </xf>
    <xf numFmtId="0" fontId="25" fillId="38" borderId="0" xfId="33" applyFont="1" applyFill="1" applyBorder="1">
      <alignment/>
      <protection/>
    </xf>
    <xf numFmtId="0" fontId="24" fillId="38" borderId="13" xfId="33" applyFont="1" applyFill="1" applyBorder="1">
      <alignment/>
      <protection/>
    </xf>
    <xf numFmtId="0" fontId="21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3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2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20" fillId="26" borderId="21" xfId="33" applyNumberFormat="1" applyFont="1" applyFill="1" applyBorder="1" applyAlignment="1">
      <alignment horizontal="center"/>
      <protection/>
    </xf>
    <xf numFmtId="177" fontId="27" fillId="38" borderId="0" xfId="33" applyNumberFormat="1" applyFont="1" applyFill="1" applyBorder="1">
      <alignment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7" fillId="26" borderId="0" xfId="33" applyNumberFormat="1" applyFont="1" applyFill="1" applyBorder="1">
      <alignment/>
      <protection/>
    </xf>
    <xf numFmtId="177" fontId="27" fillId="26" borderId="19" xfId="33" applyNumberFormat="1" applyFont="1" applyFill="1" applyBorder="1">
      <alignment/>
      <protection/>
    </xf>
    <xf numFmtId="176" fontId="27" fillId="26" borderId="0" xfId="33" applyNumberFormat="1" applyFont="1" applyFill="1" applyBorder="1" applyAlignment="1">
      <alignment horizontal="center"/>
      <protection/>
    </xf>
    <xf numFmtId="176" fontId="27" fillId="26" borderId="19" xfId="33" applyNumberFormat="1" applyFont="1" applyFill="1" applyBorder="1" applyAlignment="1">
      <alignment horizontal="left"/>
      <protection/>
    </xf>
    <xf numFmtId="181" fontId="154" fillId="39" borderId="23" xfId="0" applyNumberFormat="1" applyFont="1" applyFill="1" applyBorder="1" applyAlignment="1" applyProtection="1" quotePrefix="1">
      <alignment horizontal="center"/>
      <protection/>
    </xf>
    <xf numFmtId="180" fontId="155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20" fillId="33" borderId="0" xfId="33" applyNumberFormat="1" applyFont="1" applyFill="1" applyBorder="1" applyAlignment="1">
      <alignment horizontal="center"/>
      <protection/>
    </xf>
    <xf numFmtId="0" fontId="156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21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50" fillId="40" borderId="27" xfId="33" applyFont="1" applyFill="1" applyBorder="1">
      <alignment/>
      <protection/>
    </xf>
    <xf numFmtId="0" fontId="152" fillId="40" borderId="28" xfId="33" applyFont="1" applyFill="1" applyBorder="1">
      <alignment/>
      <protection/>
    </xf>
    <xf numFmtId="0" fontId="152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7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8" fillId="41" borderId="23" xfId="0" applyNumberFormat="1" applyFont="1" applyFill="1" applyBorder="1" applyAlignment="1" applyProtection="1" quotePrefix="1">
      <alignment horizontal="center"/>
      <protection/>
    </xf>
    <xf numFmtId="180" fontId="159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9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1" fillId="26" borderId="0" xfId="39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7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7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60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21" fillId="33" borderId="0" xfId="40" applyNumberFormat="1" applyFont="1" applyFill="1" applyBorder="1" applyAlignment="1" applyProtection="1">
      <alignment/>
      <protection/>
    </xf>
    <xf numFmtId="38" fontId="21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21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21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21" fillId="45" borderId="46" xfId="40" applyNumberFormat="1" applyFont="1" applyFill="1" applyBorder="1" applyAlignment="1" applyProtection="1">
      <alignment/>
      <protection/>
    </xf>
    <xf numFmtId="38" fontId="21" fillId="45" borderId="47" xfId="40" applyNumberFormat="1" applyFont="1" applyFill="1" applyBorder="1" applyAlignment="1" applyProtection="1">
      <alignment/>
      <protection/>
    </xf>
    <xf numFmtId="38" fontId="21" fillId="45" borderId="48" xfId="40" applyNumberFormat="1" applyFont="1" applyFill="1" applyBorder="1" applyAlignment="1" applyProtection="1">
      <alignment/>
      <protection/>
    </xf>
    <xf numFmtId="38" fontId="21" fillId="46" borderId="46" xfId="40" applyNumberFormat="1" applyFont="1" applyFill="1" applyBorder="1" applyAlignment="1" applyProtection="1">
      <alignment/>
      <protection/>
    </xf>
    <xf numFmtId="38" fontId="21" fillId="46" borderId="47" xfId="40" applyNumberFormat="1" applyFont="1" applyFill="1" applyBorder="1" applyAlignment="1" applyProtection="1">
      <alignment/>
      <protection/>
    </xf>
    <xf numFmtId="38" fontId="21" fillId="46" borderId="48" xfId="40" applyNumberFormat="1" applyFont="1" applyFill="1" applyBorder="1" applyAlignment="1" applyProtection="1">
      <alignment/>
      <protection/>
    </xf>
    <xf numFmtId="38" fontId="21" fillId="33" borderId="49" xfId="40" applyNumberFormat="1" applyFont="1" applyFill="1" applyBorder="1" applyAlignment="1" applyProtection="1">
      <alignment/>
      <protection/>
    </xf>
    <xf numFmtId="38" fontId="21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7" fillId="44" borderId="57" xfId="40" applyNumberFormat="1" applyFont="1" applyFill="1" applyBorder="1" applyAlignment="1" applyProtection="1">
      <alignment/>
      <protection/>
    </xf>
    <xf numFmtId="38" fontId="27" fillId="44" borderId="58" xfId="40" applyNumberFormat="1" applyFont="1" applyFill="1" applyBorder="1" applyAlignment="1" applyProtection="1">
      <alignment/>
      <protection/>
    </xf>
    <xf numFmtId="38" fontId="27" fillId="44" borderId="51" xfId="40" applyNumberFormat="1" applyFont="1" applyFill="1" applyBorder="1" applyAlignment="1" applyProtection="1">
      <alignment/>
      <protection/>
    </xf>
    <xf numFmtId="38" fontId="27" fillId="44" borderId="52" xfId="40" applyNumberFormat="1" applyFont="1" applyFill="1" applyBorder="1" applyAlignment="1" applyProtection="1">
      <alignment/>
      <protection/>
    </xf>
    <xf numFmtId="38" fontId="27" fillId="44" borderId="53" xfId="40" applyNumberFormat="1" applyFont="1" applyFill="1" applyBorder="1" applyAlignment="1" applyProtection="1">
      <alignment/>
      <protection/>
    </xf>
    <xf numFmtId="38" fontId="27" fillId="44" borderId="54" xfId="40" applyNumberFormat="1" applyFont="1" applyFill="1" applyBorder="1" applyAlignment="1" applyProtection="1">
      <alignment/>
      <protection/>
    </xf>
    <xf numFmtId="38" fontId="21" fillId="33" borderId="59" xfId="40" applyNumberFormat="1" applyFont="1" applyFill="1" applyBorder="1" applyAlignment="1" applyProtection="1">
      <alignment/>
      <protection/>
    </xf>
    <xf numFmtId="38" fontId="21" fillId="33" borderId="22" xfId="40" applyNumberFormat="1" applyFont="1" applyFill="1" applyBorder="1" applyAlignment="1" applyProtection="1">
      <alignment/>
      <protection/>
    </xf>
    <xf numFmtId="38" fontId="21" fillId="33" borderId="56" xfId="40" applyNumberFormat="1" applyFont="1" applyFill="1" applyBorder="1" applyAlignment="1" applyProtection="1">
      <alignment/>
      <protection/>
    </xf>
    <xf numFmtId="38" fontId="27" fillId="44" borderId="47" xfId="40" applyNumberFormat="1" applyFont="1" applyFill="1" applyBorder="1" applyAlignment="1" applyProtection="1">
      <alignment/>
      <protection/>
    </xf>
    <xf numFmtId="38" fontId="27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61" fillId="33" borderId="31" xfId="0" applyNumberFormat="1" applyFont="1" applyFill="1" applyBorder="1" applyAlignment="1" applyProtection="1">
      <alignment horizontal="center"/>
      <protection locked="0"/>
    </xf>
    <xf numFmtId="183" fontId="161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21" fillId="33" borderId="66" xfId="40" applyNumberFormat="1" applyFont="1" applyFill="1" applyBorder="1" applyAlignment="1" applyProtection="1">
      <alignment/>
      <protection/>
    </xf>
    <xf numFmtId="38" fontId="21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21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7" fillId="44" borderId="55" xfId="40" applyNumberFormat="1" applyFont="1" applyFill="1" applyBorder="1" applyAlignment="1" applyProtection="1">
      <alignment/>
      <protection/>
    </xf>
    <xf numFmtId="38" fontId="27" fillId="44" borderId="63" xfId="40" applyNumberFormat="1" applyFont="1" applyFill="1" applyBorder="1" applyAlignment="1" applyProtection="1">
      <alignment/>
      <protection/>
    </xf>
    <xf numFmtId="38" fontId="27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7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62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7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7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7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7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7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7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7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7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21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21" fillId="44" borderId="59" xfId="40" applyNumberFormat="1" applyFont="1" applyFill="1" applyBorder="1" applyAlignment="1" applyProtection="1">
      <alignment horizontal="center"/>
      <protection/>
    </xf>
    <xf numFmtId="38" fontId="21" fillId="44" borderId="22" xfId="40" applyNumberFormat="1" applyFont="1" applyFill="1" applyBorder="1" applyAlignment="1" applyProtection="1">
      <alignment horizontal="center"/>
      <protection/>
    </xf>
    <xf numFmtId="38" fontId="21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7" fillId="44" borderId="46" xfId="40" applyNumberFormat="1" applyFont="1" applyFill="1" applyBorder="1" applyAlignment="1" applyProtection="1">
      <alignment horizontal="center"/>
      <protection/>
    </xf>
    <xf numFmtId="38" fontId="27" fillId="44" borderId="47" xfId="40" applyNumberFormat="1" applyFont="1" applyFill="1" applyBorder="1" applyAlignment="1" applyProtection="1">
      <alignment horizontal="center"/>
      <protection/>
    </xf>
    <xf numFmtId="38" fontId="27" fillId="44" borderId="48" xfId="40" applyNumberFormat="1" applyFont="1" applyFill="1" applyBorder="1" applyAlignment="1" applyProtection="1">
      <alignment horizontal="center"/>
      <protection/>
    </xf>
    <xf numFmtId="38" fontId="21" fillId="33" borderId="59" xfId="40" applyNumberFormat="1" applyFont="1" applyFill="1" applyBorder="1" applyAlignment="1" applyProtection="1">
      <alignment horizontal="center"/>
      <protection/>
    </xf>
    <xf numFmtId="38" fontId="21" fillId="33" borderId="22" xfId="40" applyNumberFormat="1" applyFont="1" applyFill="1" applyBorder="1" applyAlignment="1" applyProtection="1">
      <alignment horizontal="center"/>
      <protection/>
    </xf>
    <xf numFmtId="38" fontId="21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21" fillId="33" borderId="66" xfId="40" applyNumberFormat="1" applyFont="1" applyFill="1" applyBorder="1" applyAlignment="1" applyProtection="1">
      <alignment horizontal="left"/>
      <protection/>
    </xf>
    <xf numFmtId="38" fontId="21" fillId="33" borderId="49" xfId="40" applyNumberFormat="1" applyFont="1" applyFill="1" applyBorder="1" applyAlignment="1" applyProtection="1">
      <alignment horizontal="left"/>
      <protection/>
    </xf>
    <xf numFmtId="38" fontId="21" fillId="33" borderId="50" xfId="40" applyNumberFormat="1" applyFont="1" applyFill="1" applyBorder="1" applyAlignment="1" applyProtection="1">
      <alignment horizontal="left"/>
      <protection/>
    </xf>
    <xf numFmtId="38" fontId="21" fillId="33" borderId="65" xfId="40" applyNumberFormat="1" applyFont="1" applyFill="1" applyBorder="1" applyAlignment="1" applyProtection="1">
      <alignment horizontal="left"/>
      <protection/>
    </xf>
    <xf numFmtId="38" fontId="21" fillId="33" borderId="34" xfId="40" applyNumberFormat="1" applyFont="1" applyFill="1" applyBorder="1" applyAlignment="1" applyProtection="1">
      <alignment horizontal="left"/>
      <protection/>
    </xf>
    <xf numFmtId="0" fontId="164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7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5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7" fillId="39" borderId="23" xfId="0" applyNumberFormat="1" applyFont="1" applyFill="1" applyBorder="1" applyAlignment="1" applyProtection="1" quotePrefix="1">
      <alignment horizontal="center"/>
      <protection/>
    </xf>
    <xf numFmtId="191" fontId="164" fillId="42" borderId="23" xfId="0" applyNumberFormat="1" applyFont="1" applyFill="1" applyBorder="1" applyAlignment="1" applyProtection="1" quotePrefix="1">
      <alignment horizontal="center"/>
      <protection/>
    </xf>
    <xf numFmtId="191" fontId="165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21" fillId="38" borderId="107" xfId="0" applyNumberFormat="1" applyFont="1" applyFill="1" applyBorder="1" applyAlignment="1" applyProtection="1">
      <alignment horizontal="center"/>
      <protection/>
    </xf>
    <xf numFmtId="182" fontId="21" fillId="38" borderId="108" xfId="0" applyNumberFormat="1" applyFont="1" applyFill="1" applyBorder="1" applyAlignment="1" applyProtection="1">
      <alignment horizontal="center"/>
      <protection/>
    </xf>
    <xf numFmtId="182" fontId="166" fillId="38" borderId="107" xfId="0" applyNumberFormat="1" applyFont="1" applyFill="1" applyBorder="1" applyAlignment="1" applyProtection="1">
      <alignment horizontal="center"/>
      <protection/>
    </xf>
    <xf numFmtId="182" fontId="166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6" fillId="33" borderId="60" xfId="0" applyNumberFormat="1" applyFont="1" applyFill="1" applyBorder="1" applyAlignment="1" applyProtection="1">
      <alignment/>
      <protection/>
    </xf>
    <xf numFmtId="0" fontId="56" fillId="33" borderId="60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7" fillId="44" borderId="111" xfId="0" applyNumberFormat="1" applyFont="1" applyFill="1" applyBorder="1" applyAlignment="1" applyProtection="1">
      <alignment/>
      <protection/>
    </xf>
    <xf numFmtId="184" fontId="37" fillId="44" borderId="96" xfId="0" applyNumberFormat="1" applyFont="1" applyFill="1" applyBorder="1" applyAlignment="1" applyProtection="1">
      <alignment/>
      <protection/>
    </xf>
    <xf numFmtId="184" fontId="37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7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8" fillId="49" borderId="0" xfId="37" applyFont="1" applyFill="1" applyBorder="1" applyAlignment="1" applyProtection="1">
      <alignment horizontal="center"/>
      <protection/>
    </xf>
    <xf numFmtId="174" fontId="167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6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21" fillId="45" borderId="0" xfId="40" applyNumberFormat="1" applyFont="1" applyFill="1" applyBorder="1" applyAlignment="1" applyProtection="1">
      <alignment/>
      <protection/>
    </xf>
    <xf numFmtId="0" fontId="169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9" fillId="35" borderId="0" xfId="39" applyFont="1" applyFill="1" applyBorder="1" applyAlignment="1" applyProtection="1">
      <alignment/>
      <protection/>
    </xf>
    <xf numFmtId="0" fontId="168" fillId="33" borderId="0" xfId="37" applyFont="1" applyFill="1" applyBorder="1" applyAlignment="1" applyProtection="1">
      <alignment horizontal="center"/>
      <protection/>
    </xf>
    <xf numFmtId="172" fontId="60" fillId="50" borderId="31" xfId="39" applyNumberFormat="1" applyFont="1" applyFill="1" applyBorder="1" applyAlignment="1" applyProtection="1">
      <alignment horizontal="center" vertical="center"/>
      <protection locked="0"/>
    </xf>
    <xf numFmtId="174" fontId="150" fillId="26" borderId="0" xfId="40" applyNumberFormat="1" applyFont="1" applyFill="1" applyAlignment="1" applyProtection="1">
      <alignment/>
      <protection/>
    </xf>
    <xf numFmtId="0" fontId="152" fillId="35" borderId="0" xfId="39" applyFont="1" applyFill="1" applyBorder="1" applyProtection="1">
      <alignment/>
      <protection/>
    </xf>
    <xf numFmtId="0" fontId="170" fillId="35" borderId="0" xfId="39" applyFont="1" applyFill="1" applyBorder="1" applyProtection="1">
      <alignment/>
      <protection/>
    </xf>
    <xf numFmtId="0" fontId="170" fillId="35" borderId="0" xfId="39" applyFont="1" applyFill="1" applyProtection="1">
      <alignment/>
      <protection/>
    </xf>
    <xf numFmtId="180" fontId="158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9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9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2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71" fillId="33" borderId="49" xfId="0" applyFont="1" applyFill="1" applyBorder="1" applyAlignment="1" applyProtection="1">
      <alignment horizontal="center"/>
      <protection/>
    </xf>
    <xf numFmtId="0" fontId="172" fillId="26" borderId="49" xfId="0" applyFont="1" applyFill="1" applyBorder="1" applyAlignment="1" applyProtection="1">
      <alignment horizontal="center"/>
      <protection locked="0"/>
    </xf>
    <xf numFmtId="172" fontId="173" fillId="33" borderId="31" xfId="39" applyNumberFormat="1" applyFont="1" applyFill="1" applyBorder="1" applyAlignment="1" applyProtection="1">
      <alignment horizontal="center" vertical="center"/>
      <protection/>
    </xf>
    <xf numFmtId="172" fontId="174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5" fillId="33" borderId="74" xfId="0" applyNumberFormat="1" applyFont="1" applyFill="1" applyBorder="1" applyAlignment="1" applyProtection="1" quotePrefix="1">
      <alignment/>
      <protection/>
    </xf>
    <xf numFmtId="174" fontId="176" fillId="33" borderId="74" xfId="0" applyNumberFormat="1" applyFont="1" applyFill="1" applyBorder="1" applyAlignment="1" applyProtection="1" quotePrefix="1">
      <alignment/>
      <protection/>
    </xf>
    <xf numFmtId="174" fontId="175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9" xfId="0" applyNumberFormat="1" applyFont="1" applyFill="1" applyBorder="1" applyAlignment="1" applyProtection="1" quotePrefix="1">
      <alignment/>
      <protection/>
    </xf>
    <xf numFmtId="174" fontId="175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9" xfId="0" applyNumberFormat="1" applyFont="1" applyFill="1" applyBorder="1" applyAlignment="1" applyProtection="1" quotePrefix="1">
      <alignment/>
      <protection/>
    </xf>
    <xf numFmtId="174" fontId="176" fillId="26" borderId="36" xfId="0" applyNumberFormat="1" applyFont="1" applyFill="1" applyBorder="1" applyAlignment="1" applyProtection="1" quotePrefix="1">
      <alignment/>
      <protection/>
    </xf>
    <xf numFmtId="174" fontId="175" fillId="33" borderId="90" xfId="0" applyNumberFormat="1" applyFont="1" applyFill="1" applyBorder="1" applyAlignment="1" applyProtection="1" quotePrefix="1">
      <alignment/>
      <protection/>
    </xf>
    <xf numFmtId="174" fontId="176" fillId="33" borderId="91" xfId="0" applyNumberFormat="1" applyFont="1" applyFill="1" applyBorder="1" applyAlignment="1" applyProtection="1" quotePrefix="1">
      <alignment/>
      <protection/>
    </xf>
    <xf numFmtId="174" fontId="176" fillId="33" borderId="36" xfId="0" applyNumberFormat="1" applyFont="1" applyFill="1" applyBorder="1" applyAlignment="1" applyProtection="1" quotePrefix="1">
      <alignment/>
      <protection/>
    </xf>
    <xf numFmtId="0" fontId="38" fillId="33" borderId="120" xfId="39" applyFont="1" applyFill="1" applyBorder="1" applyProtection="1">
      <alignment/>
      <protection/>
    </xf>
    <xf numFmtId="0" fontId="38" fillId="33" borderId="47" xfId="39" applyFont="1" applyFill="1" applyBorder="1" applyProtection="1">
      <alignment/>
      <protection/>
    </xf>
    <xf numFmtId="0" fontId="38" fillId="33" borderId="33" xfId="39" applyFont="1" applyFill="1" applyBorder="1" applyProtection="1">
      <alignment/>
      <protection/>
    </xf>
    <xf numFmtId="182" fontId="42" fillId="51" borderId="121" xfId="0" applyNumberFormat="1" applyFont="1" applyFill="1" applyBorder="1" applyAlignment="1" applyProtection="1">
      <alignment horizontal="center"/>
      <protection/>
    </xf>
    <xf numFmtId="182" fontId="43" fillId="43" borderId="121" xfId="0" applyNumberFormat="1" applyFont="1" applyFill="1" applyBorder="1" applyAlignment="1" applyProtection="1">
      <alignment horizontal="center"/>
      <protection/>
    </xf>
    <xf numFmtId="182" fontId="177" fillId="51" borderId="121" xfId="0" applyNumberFormat="1" applyFont="1" applyFill="1" applyBorder="1" applyAlignment="1" applyProtection="1">
      <alignment horizontal="center"/>
      <protection/>
    </xf>
    <xf numFmtId="182" fontId="178" fillId="43" borderId="121" xfId="0" applyNumberFormat="1" applyFont="1" applyFill="1" applyBorder="1" applyAlignment="1" applyProtection="1">
      <alignment horizontal="center"/>
      <protection/>
    </xf>
    <xf numFmtId="182" fontId="42" fillId="52" borderId="121" xfId="0" applyNumberFormat="1" applyFont="1" applyFill="1" applyBorder="1" applyAlignment="1" applyProtection="1">
      <alignment horizontal="center"/>
      <protection/>
    </xf>
    <xf numFmtId="182" fontId="43" fillId="52" borderId="121" xfId="0" applyNumberFormat="1" applyFont="1" applyFill="1" applyBorder="1" applyAlignment="1" applyProtection="1">
      <alignment horizontal="center"/>
      <protection/>
    </xf>
    <xf numFmtId="182" fontId="179" fillId="52" borderId="121" xfId="0" applyNumberFormat="1" applyFont="1" applyFill="1" applyBorder="1" applyAlignment="1" applyProtection="1">
      <alignment horizontal="center"/>
      <protection/>
    </xf>
    <xf numFmtId="182" fontId="178" fillId="52" borderId="121" xfId="0" applyNumberFormat="1" applyFont="1" applyFill="1" applyBorder="1" applyAlignment="1" applyProtection="1">
      <alignment horizontal="center"/>
      <protection/>
    </xf>
    <xf numFmtId="182" fontId="42" fillId="40" borderId="121" xfId="0" applyNumberFormat="1" applyFont="1" applyFill="1" applyBorder="1" applyAlignment="1" applyProtection="1">
      <alignment horizontal="center"/>
      <protection/>
    </xf>
    <xf numFmtId="182" fontId="43" fillId="40" borderId="121" xfId="0" applyNumberFormat="1" applyFont="1" applyFill="1" applyBorder="1" applyAlignment="1" applyProtection="1">
      <alignment horizontal="center"/>
      <protection/>
    </xf>
    <xf numFmtId="182" fontId="180" fillId="40" borderId="121" xfId="0" applyNumberFormat="1" applyFont="1" applyFill="1" applyBorder="1" applyAlignment="1" applyProtection="1">
      <alignment horizontal="center"/>
      <protection/>
    </xf>
    <xf numFmtId="182" fontId="181" fillId="40" borderId="121" xfId="0" applyNumberFormat="1" applyFont="1" applyFill="1" applyBorder="1" applyAlignment="1" applyProtection="1">
      <alignment horizontal="center"/>
      <protection/>
    </xf>
    <xf numFmtId="182" fontId="21" fillId="38" borderId="122" xfId="0" applyNumberFormat="1" applyFont="1" applyFill="1" applyBorder="1" applyAlignment="1" applyProtection="1">
      <alignment horizontal="center"/>
      <protection/>
    </xf>
    <xf numFmtId="182" fontId="21" fillId="38" borderId="123" xfId="0" applyNumberFormat="1" applyFont="1" applyFill="1" applyBorder="1" applyAlignment="1" applyProtection="1">
      <alignment horizontal="center"/>
      <protection/>
    </xf>
    <xf numFmtId="182" fontId="166" fillId="38" borderId="122" xfId="0" applyNumberFormat="1" applyFont="1" applyFill="1" applyBorder="1" applyAlignment="1" applyProtection="1">
      <alignment horizontal="center"/>
      <protection/>
    </xf>
    <xf numFmtId="182" fontId="166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7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7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82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7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7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7" fillId="44" borderId="10" xfId="0" applyNumberFormat="1" applyFont="1" applyFill="1" applyBorder="1" applyAlignment="1" applyProtection="1">
      <alignment/>
      <protection locked="0"/>
    </xf>
    <xf numFmtId="174" fontId="167" fillId="26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53" fillId="26" borderId="72" xfId="33" applyFont="1" applyFill="1" applyBorder="1">
      <alignment/>
      <protection/>
    </xf>
    <xf numFmtId="0" fontId="25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3" fillId="26" borderId="17" xfId="33" applyFont="1" applyFill="1" applyBorder="1">
      <alignment/>
      <protection/>
    </xf>
    <xf numFmtId="0" fontId="25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3" fillId="26" borderId="17" xfId="33" applyFont="1" applyFill="1" applyBorder="1">
      <alignment/>
      <protection/>
    </xf>
    <xf numFmtId="0" fontId="153" fillId="26" borderId="30" xfId="33" applyFont="1" applyFill="1" applyBorder="1">
      <alignment/>
      <protection/>
    </xf>
    <xf numFmtId="0" fontId="25" fillId="26" borderId="19" xfId="33" applyFont="1" applyFill="1" applyBorder="1">
      <alignment/>
      <protection/>
    </xf>
    <xf numFmtId="0" fontId="153" fillId="26" borderId="72" xfId="33" applyFont="1" applyFill="1" applyBorder="1" quotePrefix="1">
      <alignment/>
      <protection/>
    </xf>
    <xf numFmtId="0" fontId="153" fillId="26" borderId="17" xfId="33" applyFont="1" applyFill="1" applyBorder="1" quotePrefix="1">
      <alignment/>
      <protection/>
    </xf>
    <xf numFmtId="176" fontId="31" fillId="53" borderId="0" xfId="33" applyNumberFormat="1" applyFont="1" applyFill="1" applyBorder="1" applyAlignment="1">
      <alignment horizontal="center"/>
      <protection/>
    </xf>
    <xf numFmtId="179" fontId="31" fillId="53" borderId="0" xfId="33" applyNumberFormat="1" applyFont="1" applyFill="1" applyBorder="1" applyAlignment="1">
      <alignment horizontal="center"/>
      <protection/>
    </xf>
    <xf numFmtId="179" fontId="27" fillId="26" borderId="0" xfId="33" applyNumberFormat="1" applyFont="1" applyFill="1" applyBorder="1" applyAlignment="1">
      <alignment horizontal="center"/>
      <protection/>
    </xf>
    <xf numFmtId="176" fontId="27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7" fillId="33" borderId="0" xfId="33" applyNumberFormat="1" applyFont="1" applyFill="1" applyBorder="1" applyAlignment="1">
      <alignment/>
      <protection/>
    </xf>
    <xf numFmtId="179" fontId="27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78" fontId="27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7" fontId="27" fillId="33" borderId="0" xfId="33" applyNumberFormat="1" applyFont="1" applyFill="1" applyBorder="1" applyAlignment="1">
      <alignment horizontal="center"/>
      <protection/>
    </xf>
    <xf numFmtId="178" fontId="27" fillId="38" borderId="0" xfId="33" applyNumberFormat="1" applyFont="1" applyFill="1" applyBorder="1" applyAlignment="1">
      <alignment horizontal="center"/>
      <protection/>
    </xf>
    <xf numFmtId="193" fontId="150" fillId="40" borderId="28" xfId="34" applyNumberFormat="1" applyFont="1" applyFill="1" applyBorder="1" applyAlignment="1">
      <alignment horizontal="center"/>
      <protection/>
    </xf>
    <xf numFmtId="179" fontId="27" fillId="26" borderId="0" xfId="33" applyNumberFormat="1" applyFont="1" applyFill="1" applyBorder="1" applyAlignment="1">
      <alignment horizontal="center"/>
      <protection/>
    </xf>
    <xf numFmtId="179" fontId="27" fillId="33" borderId="0" xfId="33" applyNumberFormat="1" applyFont="1" applyFill="1" applyBorder="1" applyAlignment="1">
      <alignment horizontal="center"/>
      <protection/>
    </xf>
    <xf numFmtId="177" fontId="27" fillId="53" borderId="0" xfId="33" applyNumberFormat="1" applyFont="1" applyFill="1" applyBorder="1" applyAlignment="1">
      <alignment horizontal="center"/>
      <protection/>
    </xf>
    <xf numFmtId="176" fontId="27" fillId="26" borderId="0" xfId="33" applyNumberFormat="1" applyFont="1" applyFill="1" applyBorder="1" applyAlignment="1">
      <alignment horizontal="center"/>
      <protection/>
    </xf>
    <xf numFmtId="38" fontId="182" fillId="44" borderId="46" xfId="40" applyNumberFormat="1" applyFont="1" applyFill="1" applyBorder="1" applyAlignment="1" applyProtection="1">
      <alignment horizontal="center"/>
      <protection/>
    </xf>
    <xf numFmtId="38" fontId="182" fillId="44" borderId="47" xfId="40" applyNumberFormat="1" applyFont="1" applyFill="1" applyBorder="1" applyAlignment="1" applyProtection="1">
      <alignment horizontal="center"/>
      <protection/>
    </xf>
    <xf numFmtId="38" fontId="182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3" fillId="46" borderId="32" xfId="33" applyNumberFormat="1" applyFont="1" applyFill="1" applyBorder="1" applyAlignment="1" applyProtection="1">
      <alignment horizontal="center" vertical="center"/>
      <protection locked="0"/>
    </xf>
    <xf numFmtId="186" fontId="183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21" fillId="46" borderId="46" xfId="40" applyNumberFormat="1" applyFont="1" applyFill="1" applyBorder="1" applyAlignment="1" applyProtection="1">
      <alignment horizontal="center"/>
      <protection/>
    </xf>
    <xf numFmtId="38" fontId="21" fillId="46" borderId="47" xfId="40" applyNumberFormat="1" applyFont="1" applyFill="1" applyBorder="1" applyAlignment="1" applyProtection="1">
      <alignment horizontal="center"/>
      <protection/>
    </xf>
    <xf numFmtId="38" fontId="21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50" fillId="33" borderId="66" xfId="40" applyNumberFormat="1" applyFont="1" applyFill="1" applyBorder="1" applyAlignment="1" applyProtection="1">
      <alignment horizontal="center"/>
      <protection/>
    </xf>
    <xf numFmtId="38" fontId="50" fillId="33" borderId="49" xfId="40" applyNumberFormat="1" applyFont="1" applyFill="1" applyBorder="1" applyAlignment="1" applyProtection="1">
      <alignment horizontal="center"/>
      <protection/>
    </xf>
    <xf numFmtId="38" fontId="50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62" fillId="47" borderId="69" xfId="40" applyNumberFormat="1" applyFont="1" applyFill="1" applyBorder="1" applyAlignment="1" applyProtection="1">
      <alignment horizontal="center"/>
      <protection/>
    </xf>
    <xf numFmtId="38" fontId="162" fillId="47" borderId="19" xfId="40" applyNumberFormat="1" applyFont="1" applyFill="1" applyBorder="1" applyAlignment="1" applyProtection="1">
      <alignment horizontal="center"/>
      <protection/>
    </xf>
    <xf numFmtId="38" fontId="162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7" fillId="44" borderId="55" xfId="40" applyNumberFormat="1" applyFont="1" applyFill="1" applyBorder="1" applyAlignment="1" applyProtection="1">
      <alignment horizontal="center"/>
      <protection/>
    </xf>
    <xf numFmtId="38" fontId="27" fillId="44" borderId="57" xfId="40" applyNumberFormat="1" applyFont="1" applyFill="1" applyBorder="1" applyAlignment="1" applyProtection="1">
      <alignment horizontal="center"/>
      <protection/>
    </xf>
    <xf numFmtId="38" fontId="27" fillId="44" borderId="58" xfId="40" applyNumberFormat="1" applyFont="1" applyFill="1" applyBorder="1" applyAlignment="1" applyProtection="1">
      <alignment horizontal="center"/>
      <protection/>
    </xf>
    <xf numFmtId="38" fontId="27" fillId="44" borderId="63" xfId="40" applyNumberFormat="1" applyFont="1" applyFill="1" applyBorder="1" applyAlignment="1" applyProtection="1">
      <alignment horizontal="center"/>
      <protection/>
    </xf>
    <xf numFmtId="38" fontId="27" fillId="44" borderId="51" xfId="40" applyNumberFormat="1" applyFont="1" applyFill="1" applyBorder="1" applyAlignment="1" applyProtection="1">
      <alignment horizontal="center"/>
      <protection/>
    </xf>
    <xf numFmtId="38" fontId="27" fillId="44" borderId="52" xfId="40" applyNumberFormat="1" applyFont="1" applyFill="1" applyBorder="1" applyAlignment="1" applyProtection="1">
      <alignment horizontal="center"/>
      <protection/>
    </xf>
    <xf numFmtId="38" fontId="27" fillId="44" borderId="64" xfId="40" applyNumberFormat="1" applyFont="1" applyFill="1" applyBorder="1" applyAlignment="1" applyProtection="1">
      <alignment horizontal="center"/>
      <protection/>
    </xf>
    <xf numFmtId="38" fontId="27" fillId="44" borderId="53" xfId="40" applyNumberFormat="1" applyFont="1" applyFill="1" applyBorder="1" applyAlignment="1" applyProtection="1">
      <alignment horizontal="center"/>
      <protection/>
    </xf>
    <xf numFmtId="38" fontId="27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7" fillId="54" borderId="46" xfId="40" applyNumberFormat="1" applyFont="1" applyFill="1" applyBorder="1" applyAlignment="1" applyProtection="1">
      <alignment horizontal="center"/>
      <protection/>
    </xf>
    <xf numFmtId="38" fontId="27" fillId="54" borderId="47" xfId="40" applyNumberFormat="1" applyFont="1" applyFill="1" applyBorder="1" applyAlignment="1" applyProtection="1">
      <alignment horizontal="center"/>
      <protection/>
    </xf>
    <xf numFmtId="38" fontId="27" fillId="54" borderId="48" xfId="40" applyNumberFormat="1" applyFont="1" applyFill="1" applyBorder="1" applyAlignment="1" applyProtection="1">
      <alignment horizontal="center"/>
      <protection/>
    </xf>
    <xf numFmtId="0" fontId="184" fillId="26" borderId="0" xfId="36" applyFont="1" applyFill="1" applyBorder="1" applyAlignment="1" applyProtection="1">
      <alignment horizontal="center"/>
      <protection/>
    </xf>
    <xf numFmtId="185" fontId="159" fillId="33" borderId="32" xfId="36" applyNumberFormat="1" applyFont="1" applyFill="1" applyBorder="1" applyAlignment="1" applyProtection="1">
      <alignment horizontal="center"/>
      <protection/>
    </xf>
    <xf numFmtId="185" fontId="159" fillId="33" borderId="47" xfId="36" applyNumberFormat="1" applyFont="1" applyFill="1" applyBorder="1" applyAlignment="1" applyProtection="1">
      <alignment horizontal="center"/>
      <protection/>
    </xf>
    <xf numFmtId="185" fontId="159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5" fillId="26" borderId="0" xfId="36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187" fontId="150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50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9" fillId="36" borderId="32" xfId="70" applyFill="1" applyBorder="1" applyAlignment="1" applyProtection="1">
      <alignment horizontal="center" vertical="center"/>
      <protection locked="0"/>
    </xf>
    <xf numFmtId="0" fontId="186" fillId="36" borderId="47" xfId="70" applyFont="1" applyFill="1" applyBorder="1" applyAlignment="1" applyProtection="1">
      <alignment horizontal="center" vertical="center"/>
      <protection locked="0"/>
    </xf>
    <xf numFmtId="0" fontId="186" fillId="36" borderId="33" xfId="70" applyFont="1" applyFill="1" applyBorder="1" applyAlignment="1" applyProtection="1">
      <alignment horizontal="center" vertical="center"/>
      <protection locked="0"/>
    </xf>
    <xf numFmtId="38" fontId="149" fillId="33" borderId="32" xfId="70" applyNumberFormat="1" applyFill="1" applyBorder="1" applyAlignment="1" applyProtection="1">
      <alignment horizontal="center" vertical="center"/>
      <protection locked="0"/>
    </xf>
    <xf numFmtId="38" fontId="187" fillId="33" borderId="47" xfId="70" applyNumberFormat="1" applyFont="1" applyFill="1" applyBorder="1" applyAlignment="1" applyProtection="1">
      <alignment horizontal="center" vertical="center"/>
      <protection locked="0"/>
    </xf>
    <xf numFmtId="38" fontId="187" fillId="33" borderId="33" xfId="70" applyNumberFormat="1" applyFont="1" applyFill="1" applyBorder="1" applyAlignment="1" applyProtection="1">
      <alignment horizontal="center" vertical="center"/>
      <protection locked="0"/>
    </xf>
    <xf numFmtId="0" fontId="58" fillId="50" borderId="124" xfId="39" applyFont="1" applyFill="1" applyBorder="1" applyAlignment="1" applyProtection="1" quotePrefix="1">
      <alignment horizontal="center" wrapText="1"/>
      <protection locked="0"/>
    </xf>
    <xf numFmtId="0" fontId="58" fillId="50" borderId="57" xfId="39" applyFont="1" applyFill="1" applyBorder="1" applyAlignment="1" applyProtection="1">
      <alignment horizontal="center" wrapText="1"/>
      <protection locked="0"/>
    </xf>
    <xf numFmtId="0" fontId="58" fillId="50" borderId="125" xfId="39" applyFont="1" applyFill="1" applyBorder="1" applyAlignment="1" applyProtection="1">
      <alignment horizontal="center" wrapText="1"/>
      <protection locked="0"/>
    </xf>
    <xf numFmtId="1" fontId="56" fillId="33" borderId="32" xfId="0" applyNumberFormat="1" applyFont="1" applyFill="1" applyBorder="1" applyAlignment="1" applyProtection="1">
      <alignment horizontal="center"/>
      <protection locked="0"/>
    </xf>
    <xf numFmtId="1" fontId="56" fillId="33" borderId="47" xfId="0" applyNumberFormat="1" applyFont="1" applyFill="1" applyBorder="1" applyAlignment="1" applyProtection="1">
      <alignment horizontal="center"/>
      <protection locked="0"/>
    </xf>
    <xf numFmtId="1" fontId="56" fillId="33" borderId="33" xfId="0" applyNumberFormat="1" applyFont="1" applyFill="1" applyBorder="1" applyAlignment="1" applyProtection="1">
      <alignment horizontal="center"/>
      <protection locked="0"/>
    </xf>
    <xf numFmtId="0" fontId="188" fillId="26" borderId="49" xfId="33" applyFont="1" applyFill="1" applyBorder="1" applyAlignment="1" applyProtection="1" quotePrefix="1">
      <alignment horizontal="center"/>
      <protection/>
    </xf>
    <xf numFmtId="0" fontId="189" fillId="38" borderId="30" xfId="39" applyFont="1" applyFill="1" applyBorder="1" applyAlignment="1" applyProtection="1">
      <alignment horizontal="center" vertical="center" wrapText="1"/>
      <protection locked="0"/>
    </xf>
    <xf numFmtId="0" fontId="189" fillId="38" borderId="19" xfId="39" applyFont="1" applyFill="1" applyBorder="1" applyAlignment="1" applyProtection="1">
      <alignment horizontal="center" vertical="center" wrapText="1"/>
      <protection locked="0"/>
    </xf>
    <xf numFmtId="0" fontId="189" fillId="38" borderId="20" xfId="39" applyFont="1" applyFill="1" applyBorder="1" applyAlignment="1" applyProtection="1">
      <alignment horizontal="center" vertical="center" wrapText="1"/>
      <protection locked="0"/>
    </xf>
    <xf numFmtId="0" fontId="190" fillId="33" borderId="65" xfId="37" applyFont="1" applyFill="1" applyBorder="1" applyAlignment="1" applyProtection="1">
      <alignment horizontal="center"/>
      <protection/>
    </xf>
    <xf numFmtId="0" fontId="190" fillId="33" borderId="0" xfId="37" applyFont="1" applyFill="1" applyBorder="1" applyAlignment="1" applyProtection="1">
      <alignment horizontal="center"/>
      <protection/>
    </xf>
    <xf numFmtId="0" fontId="190" fillId="33" borderId="34" xfId="37" applyFont="1" applyFill="1" applyBorder="1" applyAlignment="1" applyProtection="1">
      <alignment horizontal="center"/>
      <protection/>
    </xf>
    <xf numFmtId="0" fontId="168" fillId="49" borderId="119" xfId="37" applyFont="1" applyFill="1" applyBorder="1" applyAlignment="1" applyProtection="1">
      <alignment horizontal="center"/>
      <protection/>
    </xf>
    <xf numFmtId="0" fontId="33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5" fillId="33" borderId="0" xfId="36" applyNumberFormat="1" applyFont="1" applyFill="1" applyBorder="1" applyAlignment="1" applyProtection="1">
      <alignment horizontal="center"/>
      <protection/>
    </xf>
    <xf numFmtId="0" fontId="188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90" fillId="33" borderId="119" xfId="37" applyFont="1" applyFill="1" applyBorder="1" applyAlignment="1" applyProtection="1">
      <alignment horizontal="center"/>
      <protection/>
    </xf>
    <xf numFmtId="0" fontId="190" fillId="33" borderId="126" xfId="37" applyFont="1" applyFill="1" applyBorder="1" applyAlignment="1" applyProtection="1">
      <alignment horizontal="center"/>
      <protection/>
    </xf>
    <xf numFmtId="0" fontId="21" fillId="36" borderId="124" xfId="39" applyFont="1" applyFill="1" applyBorder="1" applyAlignment="1" applyProtection="1" quotePrefix="1">
      <alignment horizontal="center" wrapText="1"/>
      <protection/>
    </xf>
    <xf numFmtId="0" fontId="21" fillId="36" borderId="57" xfId="39" applyFont="1" applyFill="1" applyBorder="1" applyAlignment="1" applyProtection="1">
      <alignment horizontal="center" wrapText="1"/>
      <protection/>
    </xf>
    <xf numFmtId="0" fontId="21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3" fillId="46" borderId="32" xfId="33" applyNumberFormat="1" applyFont="1" applyFill="1" applyBorder="1" applyAlignment="1" applyProtection="1">
      <alignment horizontal="center" vertical="center"/>
      <protection/>
    </xf>
    <xf numFmtId="186" fontId="183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61" fillId="33" borderId="30" xfId="39" applyFont="1" applyFill="1" applyBorder="1" applyAlignment="1" applyProtection="1">
      <alignment horizontal="center" vertical="center" wrapText="1"/>
      <protection/>
    </xf>
    <xf numFmtId="0" fontId="61" fillId="33" borderId="19" xfId="39" applyFont="1" applyFill="1" applyBorder="1" applyAlignment="1" applyProtection="1">
      <alignment horizontal="center" vertical="center" wrapText="1"/>
      <protection/>
    </xf>
    <xf numFmtId="0" fontId="61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91" fillId="36" borderId="32" xfId="70" applyFont="1" applyFill="1" applyBorder="1" applyAlignment="1" applyProtection="1">
      <alignment horizontal="center" vertical="center"/>
      <protection/>
    </xf>
    <xf numFmtId="0" fontId="191" fillId="36" borderId="47" xfId="70" applyFont="1" applyFill="1" applyBorder="1" applyAlignment="1" applyProtection="1">
      <alignment horizontal="center" vertical="center"/>
      <protection/>
    </xf>
    <xf numFmtId="0" fontId="191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9" sqref="D1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374</v>
      </c>
      <c r="C1" s="663"/>
      <c r="D1" s="663"/>
      <c r="E1" s="663"/>
      <c r="F1" s="664"/>
      <c r="G1" s="450" t="s">
        <v>253</v>
      </c>
      <c r="H1" s="443"/>
      <c r="I1" s="654">
        <v>131436477</v>
      </c>
      <c r="J1" s="655"/>
      <c r="K1" s="444"/>
      <c r="L1" s="452" t="s">
        <v>254</v>
      </c>
      <c r="M1" s="448">
        <v>4000</v>
      </c>
      <c r="N1" s="444"/>
      <c r="O1" s="452" t="s">
        <v>246</v>
      </c>
      <c r="P1" s="471"/>
      <c r="Q1" s="445"/>
      <c r="R1" s="360" t="s">
        <v>287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259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 t="s">
        <v>373</v>
      </c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ОМБУДСМАН НА РЕПУБЛИКА БЪЛГАРИЯ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301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31.12.2018 г.</v>
      </c>
      <c r="G11" s="413">
        <f>+P5-1</f>
        <v>2017</v>
      </c>
      <c r="H11" s="15"/>
      <c r="I11" s="118" t="str">
        <f>+O8</f>
        <v>31.12.2018 г.</v>
      </c>
      <c r="J11" s="414">
        <f>+P5-1</f>
        <v>2017</v>
      </c>
      <c r="K11" s="16"/>
      <c r="L11" s="116" t="str">
        <f>+O8</f>
        <v>31.12.2018 г.</v>
      </c>
      <c r="M11" s="415">
        <f>+P5-1</f>
        <v>2017</v>
      </c>
      <c r="N11" s="16"/>
      <c r="O11" s="370" t="str">
        <f>+O8</f>
        <v>31.12.2018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597" t="s">
        <v>155</v>
      </c>
      <c r="S15" s="598"/>
      <c r="T15" s="599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309</v>
      </c>
      <c r="S16" s="634"/>
      <c r="T16" s="635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302</v>
      </c>
      <c r="S17" s="637"/>
      <c r="T17" s="63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/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0</v>
      </c>
      <c r="Q18" s="31"/>
      <c r="R18" s="597" t="s">
        <v>156</v>
      </c>
      <c r="S18" s="598"/>
      <c r="T18" s="599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3270</v>
      </c>
      <c r="G20" s="247">
        <v>3270</v>
      </c>
      <c r="H20" s="15"/>
      <c r="I20" s="248"/>
      <c r="J20" s="247"/>
      <c r="K20" s="243"/>
      <c r="L20" s="248"/>
      <c r="M20" s="247"/>
      <c r="N20" s="243"/>
      <c r="O20" s="377">
        <f t="shared" si="0"/>
        <v>3270</v>
      </c>
      <c r="P20" s="429">
        <f t="shared" si="0"/>
        <v>3270</v>
      </c>
      <c r="Q20" s="31"/>
      <c r="R20" s="583" t="s">
        <v>158</v>
      </c>
      <c r="S20" s="584"/>
      <c r="T20" s="58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/>
      <c r="G22" s="247"/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0</v>
      </c>
      <c r="P22" s="429">
        <f t="shared" si="0"/>
        <v>0</v>
      </c>
      <c r="Q22" s="31"/>
      <c r="R22" s="583" t="s">
        <v>160</v>
      </c>
      <c r="S22" s="584"/>
      <c r="T22" s="58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7</v>
      </c>
      <c r="G24" s="249">
        <v>1</v>
      </c>
      <c r="H24" s="15"/>
      <c r="I24" s="250"/>
      <c r="J24" s="249"/>
      <c r="K24" s="243"/>
      <c r="L24" s="250"/>
      <c r="M24" s="249"/>
      <c r="N24" s="243"/>
      <c r="O24" s="378">
        <f t="shared" si="0"/>
        <v>7</v>
      </c>
      <c r="P24" s="401">
        <f t="shared" si="0"/>
        <v>1</v>
      </c>
      <c r="Q24" s="31"/>
      <c r="R24" s="618" t="s">
        <v>303</v>
      </c>
      <c r="S24" s="619"/>
      <c r="T24" s="620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3277</v>
      </c>
      <c r="G25" s="251">
        <f>+ROUND(+SUM(G15,G16,G18,G19,G20,G21,G22,G23,G24),0)</f>
        <v>3271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3277</v>
      </c>
      <c r="P25" s="380">
        <f>+ROUND(+SUM(P15,P16,P18,P19,P20,P21,P22,P23,P24),0)</f>
        <v>3271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-98</v>
      </c>
      <c r="G37" s="263">
        <v>-98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-98</v>
      </c>
      <c r="P37" s="380">
        <f t="shared" si="2"/>
        <v>-98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-98</v>
      </c>
      <c r="G39" s="267">
        <v>-98</v>
      </c>
      <c r="H39" s="15"/>
      <c r="I39" s="268"/>
      <c r="J39" s="267"/>
      <c r="K39" s="243"/>
      <c r="L39" s="268"/>
      <c r="M39" s="267"/>
      <c r="N39" s="243"/>
      <c r="O39" s="393">
        <f t="shared" si="2"/>
        <v>-98</v>
      </c>
      <c r="P39" s="431">
        <f t="shared" si="2"/>
        <v>-98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>
        <v>286</v>
      </c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286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3179</v>
      </c>
      <c r="G50" s="273">
        <f>+ROUND(G25+G30+G37+G42+G48,0)</f>
        <v>3459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3179</v>
      </c>
      <c r="P50" s="397">
        <f>+ROUND(P25+P30+P37+P42+P48,0)</f>
        <v>3459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1020859</v>
      </c>
      <c r="G53" s="275">
        <v>1076141</v>
      </c>
      <c r="H53" s="15"/>
      <c r="I53" s="276"/>
      <c r="J53" s="275">
        <v>45206</v>
      </c>
      <c r="K53" s="243"/>
      <c r="L53" s="276"/>
      <c r="M53" s="275"/>
      <c r="N53" s="243"/>
      <c r="O53" s="383">
        <f aca="true" t="shared" si="4" ref="O53:P57">+ROUND(+F53+I53+L53,0)</f>
        <v>1020859</v>
      </c>
      <c r="P53" s="376">
        <f t="shared" si="4"/>
        <v>1121347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34588</v>
      </c>
      <c r="G54" s="249">
        <v>32343</v>
      </c>
      <c r="H54" s="15"/>
      <c r="I54" s="250"/>
      <c r="J54" s="249">
        <v>83</v>
      </c>
      <c r="K54" s="243"/>
      <c r="L54" s="250"/>
      <c r="M54" s="249"/>
      <c r="N54" s="243"/>
      <c r="O54" s="378">
        <f t="shared" si="4"/>
        <v>34588</v>
      </c>
      <c r="P54" s="401">
        <f t="shared" si="4"/>
        <v>32426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1864</v>
      </c>
      <c r="G55" s="249">
        <v>1221</v>
      </c>
      <c r="H55" s="15"/>
      <c r="I55" s="250"/>
      <c r="J55" s="249"/>
      <c r="K55" s="243"/>
      <c r="L55" s="250"/>
      <c r="M55" s="249"/>
      <c r="N55" s="243"/>
      <c r="O55" s="378">
        <f t="shared" si="4"/>
        <v>1864</v>
      </c>
      <c r="P55" s="401">
        <f t="shared" si="4"/>
        <v>1221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1637375</v>
      </c>
      <c r="G56" s="249">
        <v>1635085</v>
      </c>
      <c r="H56" s="15"/>
      <c r="I56" s="250"/>
      <c r="J56" s="249">
        <v>8170</v>
      </c>
      <c r="K56" s="243"/>
      <c r="L56" s="250"/>
      <c r="M56" s="249"/>
      <c r="N56" s="243"/>
      <c r="O56" s="378">
        <f t="shared" si="4"/>
        <v>1637375</v>
      </c>
      <c r="P56" s="401">
        <f t="shared" si="4"/>
        <v>1643255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257899</v>
      </c>
      <c r="G57" s="249">
        <v>246455</v>
      </c>
      <c r="H57" s="15"/>
      <c r="I57" s="250"/>
      <c r="J57" s="249">
        <v>189</v>
      </c>
      <c r="K57" s="243"/>
      <c r="L57" s="250"/>
      <c r="M57" s="249"/>
      <c r="N57" s="243"/>
      <c r="O57" s="378">
        <f t="shared" si="4"/>
        <v>257899</v>
      </c>
      <c r="P57" s="401">
        <f t="shared" si="4"/>
        <v>246644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2952585</v>
      </c>
      <c r="G58" s="277">
        <f>+ROUND(+SUM(G53:G57),0)</f>
        <v>2991245</v>
      </c>
      <c r="H58" s="15"/>
      <c r="I58" s="278">
        <f>+ROUND(+SUM(I53:I57),0)</f>
        <v>0</v>
      </c>
      <c r="J58" s="277">
        <f>+ROUND(+SUM(J53:J57),0)</f>
        <v>53648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2952585</v>
      </c>
      <c r="P58" s="399">
        <f>+ROUND(+SUM(P53:P57),0)</f>
        <v>3044893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48440</v>
      </c>
      <c r="G61" s="249">
        <v>4790</v>
      </c>
      <c r="H61" s="15"/>
      <c r="I61" s="250"/>
      <c r="J61" s="249"/>
      <c r="K61" s="243"/>
      <c r="L61" s="250"/>
      <c r="M61" s="249"/>
      <c r="N61" s="243"/>
      <c r="O61" s="378">
        <f t="shared" si="5"/>
        <v>48440</v>
      </c>
      <c r="P61" s="401">
        <f t="shared" si="5"/>
        <v>4790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48440</v>
      </c>
      <c r="G65" s="277">
        <f>+ROUND(+SUM(G60:G63),0)</f>
        <v>4790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48440</v>
      </c>
      <c r="P65" s="399">
        <f>+ROUND(+SUM(P60:P63),0)</f>
        <v>4790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/>
      <c r="G71" s="275"/>
      <c r="H71" s="15"/>
      <c r="I71" s="276"/>
      <c r="J71" s="275"/>
      <c r="K71" s="243"/>
      <c r="L71" s="276"/>
      <c r="M71" s="275"/>
      <c r="N71" s="243"/>
      <c r="O71" s="383">
        <f>+ROUND(+F71+I71+L71,0)</f>
        <v>0</v>
      </c>
      <c r="P71" s="376">
        <f>+ROUND(+G71+J71+M71,0)</f>
        <v>0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0</v>
      </c>
      <c r="G73" s="277">
        <f>+ROUND(+SUM(G71:G72),0)</f>
        <v>0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0</v>
      </c>
      <c r="P73" s="399">
        <f>+ROUND(+SUM(P71:P72),0)</f>
        <v>0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>
        <v>16081</v>
      </c>
      <c r="K75" s="243"/>
      <c r="L75" s="276"/>
      <c r="M75" s="275"/>
      <c r="N75" s="243"/>
      <c r="O75" s="383">
        <f>+ROUND(+F75+I75+L75,0)</f>
        <v>0</v>
      </c>
      <c r="P75" s="376">
        <f>+ROUND(+G75+J75+M75,0)</f>
        <v>16081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16081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16081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3001025</v>
      </c>
      <c r="G79" s="288">
        <f>+ROUND(G58+G65+G69+G73+G77,0)</f>
        <v>2996035</v>
      </c>
      <c r="H79" s="15"/>
      <c r="I79" s="285">
        <f>+ROUND(I58+I65+I69+I73+I77,0)</f>
        <v>0</v>
      </c>
      <c r="J79" s="288">
        <f>+ROUND(J58+J65+J69+J73+J77,0)</f>
        <v>69729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3001025</v>
      </c>
      <c r="P79" s="409">
        <f>+ROUND(P58+P65+P69+P73+P77,0)</f>
        <v>3065764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2997985</v>
      </c>
      <c r="G81" s="245">
        <v>2995593</v>
      </c>
      <c r="H81" s="15"/>
      <c r="I81" s="246"/>
      <c r="J81" s="245">
        <v>66772</v>
      </c>
      <c r="K81" s="243"/>
      <c r="L81" s="246"/>
      <c r="M81" s="245"/>
      <c r="N81" s="243"/>
      <c r="O81" s="382">
        <f>+ROUND(+F81+I81+L81,0)</f>
        <v>2997985</v>
      </c>
      <c r="P81" s="395">
        <f>+ROUND(+G81+J81+M81,0)</f>
        <v>3062365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2997985</v>
      </c>
      <c r="G83" s="286">
        <f>+ROUND(G81+G82,0)</f>
        <v>2995593</v>
      </c>
      <c r="H83" s="15"/>
      <c r="I83" s="287">
        <f>+ROUND(I81+I82,0)</f>
        <v>0</v>
      </c>
      <c r="J83" s="286">
        <f>+ROUND(J81+J82,0)</f>
        <v>66772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2997985</v>
      </c>
      <c r="P83" s="404">
        <f>+ROUND(P81+P82,0)</f>
        <v>3062365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139</v>
      </c>
      <c r="G85" s="307">
        <f>+ROUND(G50,0)-ROUND(G79,0)+ROUND(G83,0)</f>
        <v>3017</v>
      </c>
      <c r="H85" s="15"/>
      <c r="I85" s="308">
        <f>+ROUND(I50,0)-ROUND(I79,0)+ROUND(I83,0)</f>
        <v>0</v>
      </c>
      <c r="J85" s="307">
        <f>+ROUND(J50,0)-ROUND(J79,0)+ROUND(J83,0)</f>
        <v>-2957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139</v>
      </c>
      <c r="P85" s="406">
        <f>+ROUND(P50,0)-ROUND(P79,0)+ROUND(P83,0)</f>
        <v>60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-139</v>
      </c>
      <c r="G86" s="309">
        <f>+ROUND(G103,0)+ROUND(G122,0)+ROUND(G129,0)-ROUND(G134,0)</f>
        <v>-3017</v>
      </c>
      <c r="H86" s="15"/>
      <c r="I86" s="310">
        <f>+ROUND(I103,0)+ROUND(I122,0)+ROUND(I129,0)-ROUND(I134,0)</f>
        <v>0</v>
      </c>
      <c r="J86" s="309">
        <f>+ROUND(J103,0)+ROUND(J122,0)+ROUND(J129,0)-ROUND(J134,0)</f>
        <v>2957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-139</v>
      </c>
      <c r="P86" s="408">
        <f>+ROUND(P103,0)+ROUND(P122,0)+ROUND(P129,0)-ROUND(P134,0)</f>
        <v>-60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0</v>
      </c>
      <c r="G101" s="251">
        <f>+ROUND(+SUM(G99:G100),0)</f>
        <v>0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0</v>
      </c>
      <c r="P101" s="380">
        <f>+ROUND(+SUM(P99:P100),0)</f>
        <v>0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0</v>
      </c>
      <c r="G103" s="273">
        <f>+ROUND(G91+G97+G101,0)</f>
        <v>0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0</v>
      </c>
      <c r="P103" s="397">
        <f>+ROUND(P91+P97+P101,0)</f>
        <v>0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/>
      <c r="G125" s="249">
        <v>-2957</v>
      </c>
      <c r="H125" s="15"/>
      <c r="I125" s="250"/>
      <c r="J125" s="249">
        <v>2957</v>
      </c>
      <c r="K125" s="243"/>
      <c r="L125" s="250"/>
      <c r="M125" s="249"/>
      <c r="N125" s="243"/>
      <c r="O125" s="378">
        <f t="shared" si="7"/>
        <v>0</v>
      </c>
      <c r="P125" s="401">
        <f t="shared" si="7"/>
        <v>0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/>
      <c r="G126" s="249"/>
      <c r="H126" s="15"/>
      <c r="I126" s="250"/>
      <c r="J126" s="249"/>
      <c r="K126" s="243"/>
      <c r="L126" s="250"/>
      <c r="M126" s="249"/>
      <c r="N126" s="243"/>
      <c r="O126" s="378">
        <f t="shared" si="7"/>
        <v>0</v>
      </c>
      <c r="P126" s="401">
        <f t="shared" si="7"/>
        <v>0</v>
      </c>
      <c r="Q126" s="31"/>
      <c r="R126" s="612" t="s">
        <v>328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305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0</v>
      </c>
      <c r="G129" s="286">
        <f>+ROUND(+SUM(G124,G125,G126,G128),0)</f>
        <v>-2957</v>
      </c>
      <c r="H129" s="15"/>
      <c r="I129" s="287">
        <f>+ROUND(+SUM(I124,I125,I126,I128),0)</f>
        <v>0</v>
      </c>
      <c r="J129" s="286">
        <f>+ROUND(+SUM(J124,J125,J126,J128),0)</f>
        <v>2957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0</v>
      </c>
      <c r="P129" s="404">
        <f>+ROUND(+SUM(P124,P125,P126,P128),0)</f>
        <v>0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/>
      <c r="G131" s="245"/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0</v>
      </c>
      <c r="P131" s="395">
        <f t="shared" si="8"/>
        <v>0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-139</v>
      </c>
      <c r="G132" s="249">
        <v>-60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-139</v>
      </c>
      <c r="P132" s="401">
        <f t="shared" si="8"/>
        <v>-60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/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139</v>
      </c>
      <c r="G134" s="291">
        <f>+ROUND(+G133-G131-G132,0)</f>
        <v>60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139</v>
      </c>
      <c r="P134" s="412">
        <f>+ROUND(+P133-P131-P132,0)</f>
        <v>60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/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/>
      <c r="G143" s="666"/>
      <c r="H143" s="666"/>
      <c r="I143" s="667"/>
      <c r="J143" s="362"/>
      <c r="K143" s="16"/>
      <c r="L143" s="362" t="s">
        <v>241</v>
      </c>
      <c r="M143" s="665"/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ОМБУДСМАН НА РЕПУБЛИКА БЪЛГАРИЯ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131436477</v>
      </c>
      <c r="J1" s="689"/>
      <c r="K1" s="456"/>
      <c r="L1" s="457" t="s">
        <v>254</v>
      </c>
      <c r="M1" s="458">
        <f>+'Cash-Flow-2018-Leva'!M1</f>
        <v>4000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[Седалище и адрес]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 t="str">
        <f>+'Cash-Flow-2018-Leva'!M3:P3</f>
        <v>k.evtimova@ombudsman.bg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ОМБУДСМАН НА РЕПУБЛИКА БЪЛГАРИЯ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31.12.2018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31.12.2018 г.</v>
      </c>
      <c r="G11" s="413">
        <f>+'Cash-Flow-2018-Leva'!G11</f>
        <v>2017</v>
      </c>
      <c r="H11" s="5"/>
      <c r="I11" s="118" t="str">
        <f>+O8</f>
        <v>31.12.2018 г.</v>
      </c>
      <c r="J11" s="414">
        <f>+'Cash-Flow-2018-Leva'!J11</f>
        <v>2017</v>
      </c>
      <c r="K11" s="5"/>
      <c r="L11" s="116" t="str">
        <f>+O8</f>
        <v>31.12.2018 г.</v>
      </c>
      <c r="M11" s="415">
        <f>+'Cash-Flow-2018-Leva'!M11</f>
        <v>2017</v>
      </c>
      <c r="N11" s="482"/>
      <c r="O11" s="370" t="str">
        <f>+O8</f>
        <v>31.12.2018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0</v>
      </c>
      <c r="G18" s="271">
        <f>+'Cash-Flow-2018-Leva'!G18/1000</f>
        <v>0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0</v>
      </c>
      <c r="P18" s="395">
        <f t="shared" si="1"/>
        <v>0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3.27</v>
      </c>
      <c r="G20" s="294">
        <f>+'Cash-Flow-2018-Leva'!G20/1000</f>
        <v>3.27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3.27</v>
      </c>
      <c r="P20" s="429">
        <f t="shared" si="1"/>
        <v>3.27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</v>
      </c>
      <c r="G22" s="294">
        <f>+'Cash-Flow-2018-Leva'!G22/1000</f>
        <v>0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</v>
      </c>
      <c r="P22" s="429">
        <f t="shared" si="1"/>
        <v>0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0.007</v>
      </c>
      <c r="G24" s="283">
        <f>+'Cash-Flow-2018-Leva'!G24/1000</f>
        <v>0.001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0.007</v>
      </c>
      <c r="P24" s="401">
        <f t="shared" si="1"/>
        <v>0.001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3.277</v>
      </c>
      <c r="G25" s="251">
        <f>+SUM(G15,G16,G18,G19,G20,G21,G22,G23,G24)</f>
        <v>3.271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3.277</v>
      </c>
      <c r="P25" s="380">
        <f>+SUM(P15,P16,P18,P19,P20,P21,P22,P23,P24)</f>
        <v>3.271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-0.098</v>
      </c>
      <c r="G37" s="251">
        <f>+'Cash-Flow-2018-Leva'!G37/1000</f>
        <v>-0.098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-0.098</v>
      </c>
      <c r="P37" s="380">
        <f t="shared" si="3"/>
        <v>-0.098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-0.098</v>
      </c>
      <c r="G39" s="298">
        <f>+'Cash-Flow-2018-Leva'!G39/1000</f>
        <v>-0.098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-0.098</v>
      </c>
      <c r="P39" s="431">
        <f t="shared" si="3"/>
        <v>-0.098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0.286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0.286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3.1790000000000003</v>
      </c>
      <c r="G50" s="273">
        <f>+G25+G30+G37+G42+G48</f>
        <v>3.459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3.1790000000000003</v>
      </c>
      <c r="P50" s="397">
        <f>+P25+P30+P37+P42+P48</f>
        <v>3.459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1020.859</v>
      </c>
      <c r="G53" s="244">
        <f>+'Cash-Flow-2018-Leva'!G53/1000</f>
        <v>1076.141</v>
      </c>
      <c r="H53" s="293"/>
      <c r="I53" s="254">
        <f>+'Cash-Flow-2018-Leva'!I53/1000</f>
        <v>0</v>
      </c>
      <c r="J53" s="244">
        <f>+'Cash-Flow-2018-Leva'!J53/1000</f>
        <v>45.206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1020.859</v>
      </c>
      <c r="P53" s="376">
        <f t="shared" si="5"/>
        <v>1121.347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34.588</v>
      </c>
      <c r="G54" s="283">
        <f>+'Cash-Flow-2018-Leva'!G54/1000</f>
        <v>32.343</v>
      </c>
      <c r="H54" s="293"/>
      <c r="I54" s="284">
        <f>+'Cash-Flow-2018-Leva'!I54/1000</f>
        <v>0</v>
      </c>
      <c r="J54" s="283">
        <f>+'Cash-Flow-2018-Leva'!J54/1000</f>
        <v>0.083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34.588</v>
      </c>
      <c r="P54" s="401">
        <f t="shared" si="5"/>
        <v>32.426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1.864</v>
      </c>
      <c r="G55" s="283">
        <f>+'Cash-Flow-2018-Leva'!G55/1000</f>
        <v>1.221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1.864</v>
      </c>
      <c r="P55" s="401">
        <f t="shared" si="5"/>
        <v>1.221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1637.375</v>
      </c>
      <c r="G56" s="283">
        <f>+'Cash-Flow-2018-Leva'!G56/1000</f>
        <v>1635.085</v>
      </c>
      <c r="H56" s="293"/>
      <c r="I56" s="284">
        <f>+'Cash-Flow-2018-Leva'!I56/1000</f>
        <v>0</v>
      </c>
      <c r="J56" s="283">
        <f>+'Cash-Flow-2018-Leva'!J56/1000</f>
        <v>8.17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1637.375</v>
      </c>
      <c r="P56" s="401">
        <f t="shared" si="5"/>
        <v>1643.255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257.899</v>
      </c>
      <c r="G57" s="283">
        <f>+'Cash-Flow-2018-Leva'!G57/1000</f>
        <v>246.455</v>
      </c>
      <c r="H57" s="293"/>
      <c r="I57" s="284">
        <f>+'Cash-Flow-2018-Leva'!I57/1000</f>
        <v>0</v>
      </c>
      <c r="J57" s="283">
        <f>+'Cash-Flow-2018-Leva'!J57/1000</f>
        <v>0.189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257.899</v>
      </c>
      <c r="P57" s="401">
        <f t="shared" si="5"/>
        <v>246.644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2952.585</v>
      </c>
      <c r="G58" s="277">
        <f>+SUM(G53:G57)</f>
        <v>2991.245</v>
      </c>
      <c r="H58" s="293"/>
      <c r="I58" s="278">
        <f>+SUM(I53:I57)</f>
        <v>0</v>
      </c>
      <c r="J58" s="277">
        <f>+SUM(J53:J57)</f>
        <v>53.648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2952.585</v>
      </c>
      <c r="P58" s="399">
        <f>+SUM(P53:P57)</f>
        <v>3044.893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48.44</v>
      </c>
      <c r="G61" s="283">
        <f>+'Cash-Flow-2018-Leva'!G61/1000</f>
        <v>4.79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48.44</v>
      </c>
      <c r="P61" s="401">
        <f t="shared" si="6"/>
        <v>4.79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48.44</v>
      </c>
      <c r="G65" s="277">
        <f>+SUM(G60:G63)</f>
        <v>4.79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48.44</v>
      </c>
      <c r="P65" s="399">
        <f>+SUM(P60:P63)</f>
        <v>4.79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0</v>
      </c>
      <c r="G71" s="244">
        <f>+'Cash-Flow-2018-Leva'!G71/1000</f>
        <v>0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0</v>
      </c>
      <c r="P71" s="376">
        <f>+G71+J71+M71</f>
        <v>0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0</v>
      </c>
      <c r="G73" s="277">
        <f>+SUM(G71:G72)</f>
        <v>0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0</v>
      </c>
      <c r="P73" s="399">
        <f>+SUM(P71:P72)</f>
        <v>0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16.081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16.081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16.081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16.081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3001.025</v>
      </c>
      <c r="G79" s="288">
        <f>+G58+G65+G69+G73+G77</f>
        <v>2996.035</v>
      </c>
      <c r="H79" s="293"/>
      <c r="I79" s="285">
        <f>+I58+I65+I69+I73+I77</f>
        <v>0</v>
      </c>
      <c r="J79" s="288">
        <f>+J58+J65+J69+J73+J77</f>
        <v>69.729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3001.025</v>
      </c>
      <c r="P79" s="409">
        <f>+P58+P65+P69+P73+P77</f>
        <v>3065.764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2997.985</v>
      </c>
      <c r="G81" s="271">
        <f>+'Cash-Flow-2018-Leva'!G81/1000</f>
        <v>2995.593</v>
      </c>
      <c r="H81" s="293"/>
      <c r="I81" s="272">
        <f>+'Cash-Flow-2018-Leva'!I81/1000</f>
        <v>0</v>
      </c>
      <c r="J81" s="271">
        <f>+'Cash-Flow-2018-Leva'!J81/1000</f>
        <v>66.772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2997.985</v>
      </c>
      <c r="P81" s="395">
        <f>+G81+J81+M81</f>
        <v>3062.365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2997.985</v>
      </c>
      <c r="G83" s="286">
        <f>+G81+G82</f>
        <v>2995.593</v>
      </c>
      <c r="H83" s="293"/>
      <c r="I83" s="287">
        <f>+I81+I82</f>
        <v>0</v>
      </c>
      <c r="J83" s="286">
        <f>+J81+J82</f>
        <v>66.772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2997.985</v>
      </c>
      <c r="P83" s="404">
        <f>+P81+P82</f>
        <v>3062.365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0.1390000000001237</v>
      </c>
      <c r="G85" s="307">
        <f>+G50-G79+G83</f>
        <v>3.0169999999998254</v>
      </c>
      <c r="H85" s="293"/>
      <c r="I85" s="308">
        <f>+I50-I79+I83</f>
        <v>0</v>
      </c>
      <c r="J85" s="307">
        <f>+J50-J79+J83</f>
        <v>-2.9569999999999936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0.1390000000001237</v>
      </c>
      <c r="P85" s="406">
        <f>+P50-P79+P83</f>
        <v>0.05999999999949068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-0.139</v>
      </c>
      <c r="G86" s="309">
        <f>+G103+G122+G129-G134</f>
        <v>-3.017</v>
      </c>
      <c r="H86" s="293"/>
      <c r="I86" s="310">
        <f>+I103+I122+I129-I134</f>
        <v>0</v>
      </c>
      <c r="J86" s="309">
        <f>+J103+J122+J129-J134</f>
        <v>2.957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-0.139</v>
      </c>
      <c r="P86" s="408">
        <f>+P103+P122+P129-P134</f>
        <v>-0.06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0</v>
      </c>
      <c r="G101" s="251">
        <f>+SUM(G99:G100)</f>
        <v>0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0</v>
      </c>
      <c r="P101" s="380">
        <f>+SUM(P99:P100)</f>
        <v>0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0</v>
      </c>
      <c r="G103" s="273">
        <f>+G91+G97+G101</f>
        <v>0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0</v>
      </c>
      <c r="P103" s="397">
        <f>+P91+P97+P101</f>
        <v>0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0</v>
      </c>
      <c r="G125" s="283">
        <f>+'Cash-Flow-2018-Leva'!G125/1000</f>
        <v>-2.957</v>
      </c>
      <c r="H125" s="293"/>
      <c r="I125" s="284">
        <f>+'Cash-Flow-2018-Leva'!I125/1000</f>
        <v>0</v>
      </c>
      <c r="J125" s="283">
        <f>+'Cash-Flow-2018-Leva'!J125/1000</f>
        <v>2.957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0</v>
      </c>
      <c r="P125" s="401">
        <f t="shared" si="8"/>
        <v>0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0</v>
      </c>
      <c r="G126" s="283">
        <f>+'Cash-Flow-2018-Leva'!G126/1000</f>
        <v>0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0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0</v>
      </c>
      <c r="G129" s="286">
        <f>+SUM(G124,G125,G126,G128)</f>
        <v>-2.957</v>
      </c>
      <c r="H129" s="293"/>
      <c r="I129" s="287">
        <f>+SUM(I124,I125,I126,I128)</f>
        <v>0</v>
      </c>
      <c r="J129" s="286">
        <f>+SUM(J124,J125,J126,J128)</f>
        <v>2.957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0</v>
      </c>
      <c r="P129" s="404">
        <f>+SUM(P124,P125,P126,P128)</f>
        <v>0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0</v>
      </c>
      <c r="G131" s="271">
        <f>+'Cash-Flow-2018-Leva'!G131/1000</f>
        <v>0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0</v>
      </c>
      <c r="P131" s="395">
        <f t="shared" si="9"/>
        <v>0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-0.139</v>
      </c>
      <c r="G132" s="283">
        <f>+'Cash-Flow-2018-Leva'!G132/1000</f>
        <v>-0.06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-0.139</v>
      </c>
      <c r="P132" s="401">
        <f t="shared" si="9"/>
        <v>-0.06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0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0.139</v>
      </c>
      <c r="G134" s="291">
        <f>+G133-G131-G132</f>
        <v>0.06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0.139</v>
      </c>
      <c r="P134" s="412">
        <f>+P133-P131-P132</f>
        <v>0.06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0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Katya Evtimova</cp:lastModifiedBy>
  <cp:lastPrinted>2019-05-20T08:59:32Z</cp:lastPrinted>
  <dcterms:created xsi:type="dcterms:W3CDTF">2015-12-01T07:17:04Z</dcterms:created>
  <dcterms:modified xsi:type="dcterms:W3CDTF">2019-05-20T08:59:42Z</dcterms:modified>
  <cp:category/>
  <cp:version/>
  <cp:contentType/>
  <cp:contentStatus/>
</cp:coreProperties>
</file>